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1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quarium\"/>
    </mc:Choice>
  </mc:AlternateContent>
  <xr:revisionPtr revIDLastSave="0" documentId="13_ncr:1_{D47C154F-1C55-46A4-84D8-BB1A14A02076}" xr6:coauthVersionLast="47" xr6:coauthVersionMax="47" xr10:uidLastSave="{00000000-0000-0000-0000-000000000000}"/>
  <bookViews>
    <workbookView xWindow="120" yWindow="0" windowWidth="26352" windowHeight="16344" xr2:uid="{BA01B680-77A0-4849-BB3C-7F5E590ADE07}"/>
  </bookViews>
  <sheets>
    <sheet name="Bartel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K34" i="1"/>
  <c r="I34" i="1"/>
  <c r="I10" i="1"/>
  <c r="G34" i="1"/>
  <c r="G33" i="1"/>
  <c r="I33" i="1" s="1"/>
  <c r="K33" i="1" s="1"/>
  <c r="G32" i="1"/>
  <c r="I32" i="1" s="1"/>
  <c r="G10" i="1"/>
  <c r="I26" i="1"/>
  <c r="K26" i="1" s="1"/>
  <c r="I21" i="1"/>
  <c r="K21" i="1" s="1"/>
  <c r="I11" i="1"/>
  <c r="G13" i="1"/>
  <c r="I13" i="1" s="1"/>
  <c r="K13" i="1" s="1"/>
  <c r="G12" i="1"/>
  <c r="I12" i="1" s="1"/>
  <c r="G18" i="1"/>
  <c r="I18" i="1" s="1"/>
  <c r="K18" i="1" s="1"/>
  <c r="C5" i="1"/>
  <c r="G26" i="1"/>
  <c r="G25" i="1"/>
  <c r="I25" i="1" s="1"/>
  <c r="K25" i="1" s="1"/>
  <c r="G24" i="1"/>
  <c r="I24" i="1" s="1"/>
  <c r="K24" i="1" s="1"/>
  <c r="G23" i="1"/>
  <c r="I23" i="1" s="1"/>
  <c r="K23" i="1" s="1"/>
  <c r="G22" i="1"/>
  <c r="I22" i="1" s="1"/>
  <c r="K22" i="1" s="1"/>
  <c r="G21" i="1"/>
  <c r="G20" i="1"/>
  <c r="I20" i="1" s="1"/>
  <c r="K20" i="1" s="1"/>
  <c r="G19" i="1"/>
  <c r="I19" i="1" s="1"/>
  <c r="K19" i="1" s="1"/>
  <c r="G17" i="1"/>
  <c r="I17" i="1" s="1"/>
  <c r="K17" i="1" s="1"/>
  <c r="G16" i="1"/>
  <c r="G15" i="1"/>
  <c r="I15" i="1" s="1"/>
  <c r="G14" i="1"/>
  <c r="I14" i="1" s="1"/>
  <c r="K14" i="1" s="1"/>
  <c r="K12" i="1" l="1"/>
  <c r="K32" i="1"/>
  <c r="K15" i="1"/>
  <c r="K11" i="1"/>
  <c r="K10" i="1"/>
  <c r="I16" i="1"/>
  <c r="K16" i="1" s="1"/>
</calcChain>
</file>

<file path=xl/sharedStrings.xml><?xml version="1.0" encoding="utf-8"?>
<sst xmlns="http://schemas.openxmlformats.org/spreadsheetml/2006/main" count="150" uniqueCount="65">
  <si>
    <t>mg/l</t>
  </si>
  <si>
    <t>µg/l</t>
  </si>
  <si>
    <t>wünschenswerte</t>
  </si>
  <si>
    <t>Konzentration</t>
  </si>
  <si>
    <t>Calcium</t>
  </si>
  <si>
    <t>Strontium</t>
  </si>
  <si>
    <t>Barium</t>
  </si>
  <si>
    <t>Lithium</t>
  </si>
  <si>
    <t>Elemente</t>
  </si>
  <si>
    <t>Bor</t>
  </si>
  <si>
    <t>Brom</t>
  </si>
  <si>
    <t>Kalium</t>
  </si>
  <si>
    <t>Iod</t>
  </si>
  <si>
    <t>Zink</t>
  </si>
  <si>
    <t>im Aquarium</t>
  </si>
  <si>
    <t>Magnesium</t>
  </si>
  <si>
    <t>ml</t>
  </si>
  <si>
    <t>Differenz zum</t>
  </si>
  <si>
    <t>Aquarium</t>
  </si>
  <si>
    <t>Dosierung</t>
  </si>
  <si>
    <t>Bartelt-Produkte</t>
  </si>
  <si>
    <t>Liter im Aquarium</t>
  </si>
  <si>
    <t>Ca</t>
  </si>
  <si>
    <t>K</t>
  </si>
  <si>
    <t>Sr</t>
  </si>
  <si>
    <t>Ba</t>
  </si>
  <si>
    <t>Mg</t>
  </si>
  <si>
    <t>I</t>
  </si>
  <si>
    <t>Co</t>
  </si>
  <si>
    <t xml:space="preserve">F </t>
  </si>
  <si>
    <t>Li</t>
  </si>
  <si>
    <t>Mn</t>
  </si>
  <si>
    <t>Mo</t>
  </si>
  <si>
    <t>Ni</t>
  </si>
  <si>
    <t>Rb</t>
  </si>
  <si>
    <t>V</t>
  </si>
  <si>
    <t>Zn</t>
  </si>
  <si>
    <t>Datum</t>
  </si>
  <si>
    <t>Becken-Nr.</t>
  </si>
  <si>
    <t xml:space="preserve">Dosierung </t>
  </si>
  <si>
    <t xml:space="preserve">über </t>
  </si>
  <si>
    <t>Bartelt Eigenprodukte - Ausgleich der Chem. Elemente im Meerwasser</t>
  </si>
  <si>
    <t>Mangan*</t>
  </si>
  <si>
    <t>Molybdän*</t>
  </si>
  <si>
    <t>Rubidium*</t>
  </si>
  <si>
    <t>Vanadium*</t>
  </si>
  <si>
    <t>Fluor*</t>
  </si>
  <si>
    <t>Cobalt*</t>
  </si>
  <si>
    <t>Nickel*</t>
  </si>
  <si>
    <t>* Finetuning für erfahrene Aquarianer empfohlen</t>
  </si>
  <si>
    <t>Ca-Cl Dihydr.</t>
  </si>
  <si>
    <t>Natr.Hydr.Carb.</t>
  </si>
  <si>
    <t>Mg-Cl Hexhydr.</t>
  </si>
  <si>
    <t>°dH</t>
  </si>
  <si>
    <t>g</t>
  </si>
  <si>
    <t>Alkalinität (KH)</t>
  </si>
  <si>
    <t>Diese Felder bitte ausfüllen !</t>
  </si>
  <si>
    <t>Dosierung gesamt</t>
  </si>
  <si>
    <t>pro Tag</t>
  </si>
  <si>
    <t xml:space="preserve">max Dosierung </t>
  </si>
  <si>
    <t>tats. Konzentration</t>
  </si>
  <si>
    <t>empfohlene **</t>
  </si>
  <si>
    <t>** Konzentration kann bei Bedarf angepasst werden</t>
  </si>
  <si>
    <t>Bartelt Balling - Salze (Ca/Alk/Mg) - Dosierung</t>
  </si>
  <si>
    <t>Vers.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</si>
</sst>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€_-;\-* #,##0\ _€_-;_-* &quot;-&quot;\ _€_-;_-@_-"/>
    <numFmt numFmtId="165" formatCode="d/m/yy;@"/>
    <numFmt numFmtId="166" formatCode="0\ &quot;Tag(e)&quot;"/>
    <numFmt numFmtId="167" formatCode="0.0"/>
    <numFmt numFmtId="168" formatCode="0\ &quot;g/Tag&quot;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63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63"/>
      <name val="Arial"/>
      <family val="2"/>
      <charset val="1"/>
    </font>
    <font>
      <b/>
      <sz val="10"/>
      <color theme="0" tint="-0.34998626667073579"/>
      <name val="Arial"/>
      <family val="2"/>
    </font>
    <font>
      <sz val="10"/>
      <color indexed="63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Nunito Sans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0"/>
      <color theme="4" tint="0.39997558519241921"/>
      <name val="Arial"/>
      <family val="2"/>
    </font>
    <font>
      <sz val="10"/>
      <color indexed="63"/>
      <name val="Arial"/>
      <family val="2"/>
    </font>
    <font>
      <b/>
      <sz val="14"/>
      <color theme="1"/>
      <name val="Calibri"/>
      <family val="2"/>
      <scheme val="minor"/>
    </font>
    <font>
      <i/>
      <sz val="10"/>
      <color indexed="63"/>
      <name val="Arial"/>
      <family val="2"/>
    </font>
    <font>
      <b/>
      <sz val="14"/>
      <color indexed="63"/>
      <name val="Arial"/>
      <family val="2"/>
      <charset val="1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40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5050"/>
        <bgColor indexed="26"/>
      </patternFill>
    </fill>
    <fill>
      <patternFill patternType="solid">
        <fgColor rgb="FFFF5050"/>
        <bgColor indexed="64"/>
      </patternFill>
    </fill>
    <fill>
      <patternFill patternType="solid">
        <fgColor rgb="FFFF5050"/>
        <bgColor indexed="45"/>
      </patternFill>
    </fill>
    <fill>
      <patternFill patternType="solid">
        <fgColor rgb="FFFF5050"/>
        <bgColor indexed="4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2" borderId="0" xfId="0" applyFill="1" applyProtection="1">
      <protection hidden="1"/>
    </xf>
    <xf numFmtId="2" fontId="0" fillId="0" borderId="0" xfId="0" applyNumberFormat="1"/>
    <xf numFmtId="0" fontId="1" fillId="0" borderId="0" xfId="0" applyFont="1"/>
    <xf numFmtId="164" fontId="3" fillId="0" borderId="0" xfId="0" applyNumberFormat="1" applyFont="1" applyAlignment="1">
      <alignment vertical="top"/>
    </xf>
    <xf numFmtId="0" fontId="5" fillId="0" borderId="0" xfId="0" applyFont="1"/>
    <xf numFmtId="0" fontId="10" fillId="0" borderId="0" xfId="0" applyFont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1" fillId="2" borderId="0" xfId="0" applyFont="1" applyFill="1" applyProtection="1">
      <protection hidden="1"/>
    </xf>
    <xf numFmtId="0" fontId="12" fillId="0" borderId="0" xfId="0" applyFont="1" applyProtection="1"/>
    <xf numFmtId="0" fontId="13" fillId="2" borderId="0" xfId="0" applyFont="1" applyFill="1" applyProtection="1"/>
    <xf numFmtId="2" fontId="12" fillId="0" borderId="0" xfId="0" applyNumberFormat="1" applyFont="1" applyProtection="1"/>
    <xf numFmtId="164" fontId="13" fillId="0" borderId="0" xfId="0" applyNumberFormat="1" applyFont="1" applyAlignment="1" applyProtection="1">
      <alignment vertical="top"/>
    </xf>
    <xf numFmtId="0" fontId="0" fillId="0" borderId="0" xfId="0" applyProtection="1"/>
    <xf numFmtId="0" fontId="14" fillId="2" borderId="0" xfId="0" applyFont="1" applyFill="1" applyAlignment="1" applyProtection="1">
      <alignment horizontal="center" vertical="center" wrapText="1"/>
    </xf>
    <xf numFmtId="165" fontId="15" fillId="2" borderId="1" xfId="0" applyNumberFormat="1" applyFont="1" applyFill="1" applyBorder="1" applyProtection="1"/>
    <xf numFmtId="0" fontId="13" fillId="5" borderId="1" xfId="0" applyFont="1" applyFill="1" applyBorder="1" applyProtection="1"/>
    <xf numFmtId="0" fontId="15" fillId="5" borderId="1" xfId="0" applyFont="1" applyFill="1" applyBorder="1" applyProtection="1"/>
    <xf numFmtId="0" fontId="13" fillId="6" borderId="16" xfId="0" applyFont="1" applyFill="1" applyBorder="1" applyProtection="1"/>
    <xf numFmtId="0" fontId="12" fillId="6" borderId="17" xfId="0" applyFont="1" applyFill="1" applyBorder="1" applyProtection="1"/>
    <xf numFmtId="164" fontId="4" fillId="5" borderId="18" xfId="0" applyNumberFormat="1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164" fontId="4" fillId="5" borderId="19" xfId="0" applyNumberFormat="1" applyFont="1" applyFill="1" applyBorder="1" applyAlignment="1" applyProtection="1">
      <alignment horizontal="center" vertical="top"/>
    </xf>
    <xf numFmtId="1" fontId="9" fillId="7" borderId="9" xfId="0" applyNumberFormat="1" applyFont="1" applyFill="1" applyBorder="1" applyAlignment="1" applyProtection="1">
      <alignment vertical="top"/>
    </xf>
    <xf numFmtId="0" fontId="10" fillId="7" borderId="24" xfId="0" applyFont="1" applyFill="1" applyBorder="1" applyAlignment="1" applyProtection="1">
      <alignment vertical="top"/>
    </xf>
    <xf numFmtId="166" fontId="9" fillId="9" borderId="26" xfId="0" applyNumberFormat="1" applyFont="1" applyFill="1" applyBorder="1" applyAlignment="1" applyProtection="1">
      <alignment horizontal="center" vertical="top"/>
    </xf>
    <xf numFmtId="0" fontId="10" fillId="0" borderId="0" xfId="0" applyFont="1" applyProtection="1"/>
    <xf numFmtId="1" fontId="9" fillId="8" borderId="9" xfId="0" applyNumberFormat="1" applyFont="1" applyFill="1" applyBorder="1" applyAlignment="1" applyProtection="1">
      <alignment vertical="top"/>
    </xf>
    <xf numFmtId="0" fontId="10" fillId="8" borderId="24" xfId="0" applyFont="1" applyFill="1" applyBorder="1" applyAlignment="1" applyProtection="1">
      <alignment vertical="top"/>
    </xf>
    <xf numFmtId="166" fontId="9" fillId="9" borderId="15" xfId="0" applyNumberFormat="1" applyFont="1" applyFill="1" applyBorder="1" applyAlignment="1" applyProtection="1">
      <alignment horizontal="center" vertical="top"/>
    </xf>
    <xf numFmtId="1" fontId="9" fillId="7" borderId="21" xfId="0" applyNumberFormat="1" applyFont="1" applyFill="1" applyBorder="1" applyAlignment="1" applyProtection="1">
      <alignment vertical="top"/>
    </xf>
    <xf numFmtId="0" fontId="10" fillId="7" borderId="25" xfId="0" applyFont="1" applyFill="1" applyBorder="1" applyAlignment="1" applyProtection="1">
      <alignment vertical="top"/>
    </xf>
    <xf numFmtId="166" fontId="9" fillId="9" borderId="20" xfId="0" applyNumberFormat="1" applyFont="1" applyFill="1" applyBorder="1" applyAlignment="1" applyProtection="1">
      <alignment horizontal="center" vertical="top"/>
    </xf>
    <xf numFmtId="1" fontId="9" fillId="7" borderId="6" xfId="0" applyNumberFormat="1" applyFont="1" applyFill="1" applyBorder="1" applyAlignment="1" applyProtection="1">
      <alignment vertical="top"/>
    </xf>
    <xf numFmtId="0" fontId="10" fillId="7" borderId="0" xfId="0" applyFont="1" applyFill="1" applyBorder="1" applyAlignment="1" applyProtection="1">
      <alignment vertical="top"/>
    </xf>
    <xf numFmtId="0" fontId="10" fillId="0" borderId="0" xfId="0" applyNumberFormat="1" applyFont="1" applyProtection="1"/>
    <xf numFmtId="167" fontId="9" fillId="8" borderId="9" xfId="0" applyNumberFormat="1" applyFont="1" applyFill="1" applyBorder="1" applyAlignment="1" applyProtection="1">
      <alignment vertical="top"/>
    </xf>
    <xf numFmtId="0" fontId="10" fillId="8" borderId="10" xfId="0" applyFont="1" applyFill="1" applyBorder="1" applyAlignment="1" applyProtection="1">
      <alignment vertical="top"/>
    </xf>
    <xf numFmtId="167" fontId="9" fillId="7" borderId="9" xfId="0" applyNumberFormat="1" applyFont="1" applyFill="1" applyBorder="1" applyAlignment="1" applyProtection="1">
      <alignment vertical="top"/>
    </xf>
    <xf numFmtId="1" fontId="9" fillId="8" borderId="6" xfId="0" applyNumberFormat="1" applyFont="1" applyFill="1" applyBorder="1" applyAlignment="1" applyProtection="1">
      <alignment vertical="top"/>
    </xf>
    <xf numFmtId="0" fontId="10" fillId="8" borderId="0" xfId="0" applyFont="1" applyFill="1" applyBorder="1" applyAlignment="1" applyProtection="1">
      <alignment vertical="top"/>
    </xf>
    <xf numFmtId="167" fontId="9" fillId="8" borderId="6" xfId="0" applyNumberFormat="1" applyFont="1" applyFill="1" applyBorder="1" applyAlignment="1" applyProtection="1">
      <alignment vertical="top"/>
    </xf>
    <xf numFmtId="167" fontId="9" fillId="7" borderId="4" xfId="0" applyNumberFormat="1" applyFont="1" applyFill="1" applyBorder="1" applyAlignment="1" applyProtection="1">
      <alignment vertical="top"/>
    </xf>
    <xf numFmtId="0" fontId="10" fillId="7" borderId="11" xfId="0" applyFont="1" applyFill="1" applyBorder="1" applyAlignment="1" applyProtection="1">
      <alignment vertical="top"/>
    </xf>
    <xf numFmtId="166" fontId="9" fillId="9" borderId="27" xfId="0" applyNumberFormat="1" applyFont="1" applyFill="1" applyBorder="1" applyAlignment="1" applyProtection="1">
      <alignment horizontal="center" vertical="top"/>
    </xf>
    <xf numFmtId="0" fontId="2" fillId="2" borderId="0" xfId="0" applyFont="1" applyFill="1" applyProtection="1"/>
    <xf numFmtId="2" fontId="0" fillId="0" borderId="0" xfId="0" applyNumberFormat="1" applyProtection="1"/>
    <xf numFmtId="164" fontId="3" fillId="0" borderId="0" xfId="0" applyNumberFormat="1" applyFont="1" applyAlignment="1" applyProtection="1">
      <alignment vertical="top"/>
    </xf>
    <xf numFmtId="0" fontId="12" fillId="11" borderId="1" xfId="0" applyFont="1" applyFill="1" applyBorder="1" applyProtection="1">
      <protection locked="0"/>
    </xf>
    <xf numFmtId="0" fontId="13" fillId="10" borderId="1" xfId="0" applyFont="1" applyFill="1" applyBorder="1" applyAlignment="1" applyProtection="1">
      <alignment horizontal="center"/>
      <protection locked="0"/>
    </xf>
    <xf numFmtId="2" fontId="6" fillId="12" borderId="9" xfId="0" applyNumberFormat="1" applyFont="1" applyFill="1" applyBorder="1" applyAlignment="1" applyProtection="1">
      <alignment vertical="top"/>
      <protection locked="0"/>
    </xf>
    <xf numFmtId="2" fontId="6" fillId="12" borderId="21" xfId="0" applyNumberFormat="1" applyFont="1" applyFill="1" applyBorder="1" applyAlignment="1" applyProtection="1">
      <alignment vertical="top"/>
      <protection locked="0"/>
    </xf>
    <xf numFmtId="2" fontId="6" fillId="13" borderId="9" xfId="0" applyNumberFormat="1" applyFont="1" applyFill="1" applyBorder="1" applyAlignment="1" applyProtection="1">
      <alignment vertical="top"/>
      <protection locked="0"/>
    </xf>
    <xf numFmtId="2" fontId="6" fillId="13" borderId="4" xfId="0" applyNumberFormat="1" applyFont="1" applyFill="1" applyBorder="1" applyAlignment="1" applyProtection="1">
      <alignment vertical="top"/>
      <protection locked="0"/>
    </xf>
    <xf numFmtId="0" fontId="0" fillId="11" borderId="1" xfId="0" applyFill="1" applyBorder="1" applyProtection="1"/>
    <xf numFmtId="0" fontId="16" fillId="10" borderId="10" xfId="0" applyFont="1" applyFill="1" applyBorder="1" applyAlignment="1" applyProtection="1">
      <alignment vertical="top"/>
    </xf>
    <xf numFmtId="0" fontId="16" fillId="10" borderId="23" xfId="0" applyFont="1" applyFill="1" applyBorder="1" applyAlignment="1" applyProtection="1">
      <alignment vertical="top"/>
    </xf>
    <xf numFmtId="0" fontId="16" fillId="10" borderId="5" xfId="0" applyFont="1" applyFill="1" applyBorder="1" applyAlignment="1" applyProtection="1">
      <alignment vertical="top"/>
    </xf>
    <xf numFmtId="0" fontId="18" fillId="2" borderId="6" xfId="0" applyFont="1" applyFill="1" applyBorder="1" applyAlignment="1" applyProtection="1">
      <alignment vertical="top"/>
    </xf>
    <xf numFmtId="0" fontId="0" fillId="0" borderId="0" xfId="0" applyFill="1" applyProtection="1"/>
    <xf numFmtId="0" fontId="0" fillId="0" borderId="0" xfId="0" applyFill="1"/>
    <xf numFmtId="2" fontId="1" fillId="0" borderId="0" xfId="0" applyNumberFormat="1" applyFont="1"/>
    <xf numFmtId="2" fontId="1" fillId="8" borderId="29" xfId="0" applyNumberFormat="1" applyFont="1" applyFill="1" applyBorder="1" applyAlignment="1">
      <alignment vertical="top"/>
    </xf>
    <xf numFmtId="0" fontId="0" fillId="8" borderId="30" xfId="0" applyFill="1" applyBorder="1" applyAlignment="1">
      <alignment vertical="top"/>
    </xf>
    <xf numFmtId="0" fontId="0" fillId="10" borderId="30" xfId="0" applyFill="1" applyBorder="1" applyAlignment="1" applyProtection="1">
      <alignment vertical="top"/>
      <protection hidden="1"/>
    </xf>
    <xf numFmtId="0" fontId="0" fillId="10" borderId="33" xfId="0" applyFill="1" applyBorder="1" applyAlignment="1" applyProtection="1">
      <alignment vertical="top"/>
      <protection hidden="1"/>
    </xf>
    <xf numFmtId="2" fontId="1" fillId="7" borderId="32" xfId="0" applyNumberFormat="1" applyFont="1" applyFill="1" applyBorder="1" applyAlignment="1">
      <alignment vertical="top"/>
    </xf>
    <xf numFmtId="0" fontId="0" fillId="7" borderId="33" xfId="0" applyFill="1" applyBorder="1" applyAlignment="1">
      <alignment vertical="top"/>
    </xf>
    <xf numFmtId="0" fontId="0" fillId="10" borderId="36" xfId="0" applyFill="1" applyBorder="1" applyAlignment="1" applyProtection="1">
      <alignment vertical="top"/>
      <protection hidden="1"/>
    </xf>
    <xf numFmtId="2" fontId="1" fillId="7" borderId="35" xfId="0" applyNumberFormat="1" applyFont="1" applyFill="1" applyBorder="1" applyAlignment="1">
      <alignment vertical="top"/>
    </xf>
    <xf numFmtId="0" fontId="0" fillId="7" borderId="36" xfId="0" applyFill="1" applyBorder="1" applyAlignment="1">
      <alignment vertical="top"/>
    </xf>
    <xf numFmtId="0" fontId="1" fillId="11" borderId="32" xfId="0" applyFont="1" applyFill="1" applyBorder="1" applyAlignment="1" applyProtection="1">
      <alignment vertical="top"/>
      <protection locked="0"/>
    </xf>
    <xf numFmtId="0" fontId="1" fillId="11" borderId="29" xfId="0" applyFont="1" applyFill="1" applyBorder="1" applyAlignment="1" applyProtection="1">
      <alignment vertical="top"/>
      <protection locked="0"/>
    </xf>
    <xf numFmtId="0" fontId="1" fillId="11" borderId="35" xfId="0" applyFont="1" applyFill="1" applyBorder="1" applyAlignment="1" applyProtection="1">
      <alignment vertical="top"/>
      <protection locked="0"/>
    </xf>
    <xf numFmtId="0" fontId="13" fillId="11" borderId="37" xfId="0" applyFont="1" applyFill="1" applyBorder="1" applyAlignment="1" applyProtection="1">
      <alignment vertical="top"/>
      <protection locked="0"/>
    </xf>
    <xf numFmtId="0" fontId="13" fillId="11" borderId="24" xfId="0" applyFont="1" applyFill="1" applyBorder="1" applyAlignment="1" applyProtection="1">
      <alignment vertical="top"/>
      <protection locked="0"/>
    </xf>
    <xf numFmtId="0" fontId="13" fillId="11" borderId="38" xfId="0" applyFont="1" applyFill="1" applyBorder="1" applyAlignment="1" applyProtection="1">
      <alignment vertical="top"/>
      <protection locked="0"/>
    </xf>
    <xf numFmtId="0" fontId="6" fillId="15" borderId="9" xfId="0" applyFont="1" applyFill="1" applyBorder="1" applyAlignment="1" applyProtection="1">
      <alignment vertical="top"/>
    </xf>
    <xf numFmtId="0" fontId="7" fillId="16" borderId="7" xfId="0" applyFont="1" applyFill="1" applyBorder="1" applyAlignment="1" applyProtection="1">
      <alignment vertical="top"/>
    </xf>
    <xf numFmtId="2" fontId="6" fillId="16" borderId="9" xfId="0" applyNumberFormat="1" applyFont="1" applyFill="1" applyBorder="1" applyAlignment="1" applyProtection="1">
      <alignment horizontal="right" vertical="top"/>
    </xf>
    <xf numFmtId="0" fontId="8" fillId="16" borderId="10" xfId="0" applyFont="1" applyFill="1" applyBorder="1" applyAlignment="1" applyProtection="1">
      <alignment vertical="top"/>
    </xf>
    <xf numFmtId="2" fontId="8" fillId="16" borderId="9" xfId="0" applyNumberFormat="1" applyFont="1" applyFill="1" applyBorder="1" applyAlignment="1" applyProtection="1">
      <alignment vertical="top"/>
    </xf>
    <xf numFmtId="0" fontId="6" fillId="15" borderId="21" xfId="0" applyFont="1" applyFill="1" applyBorder="1" applyAlignment="1" applyProtection="1">
      <alignment vertical="top"/>
    </xf>
    <xf numFmtId="0" fontId="7" fillId="15" borderId="22" xfId="0" applyFont="1" applyFill="1" applyBorder="1" applyAlignment="1" applyProtection="1">
      <alignment vertical="top"/>
    </xf>
    <xf numFmtId="2" fontId="6" fillId="16" borderId="21" xfId="0" applyNumberFormat="1" applyFont="1" applyFill="1" applyBorder="1" applyAlignment="1" applyProtection="1">
      <alignment horizontal="right" vertical="top"/>
    </xf>
    <xf numFmtId="0" fontId="8" fillId="16" borderId="23" xfId="0" applyFont="1" applyFill="1" applyBorder="1" applyAlignment="1" applyProtection="1">
      <alignment vertical="top"/>
    </xf>
    <xf numFmtId="2" fontId="8" fillId="16" borderId="21" xfId="0" applyNumberFormat="1" applyFont="1" applyFill="1" applyBorder="1" applyAlignment="1" applyProtection="1">
      <alignment vertical="top"/>
    </xf>
    <xf numFmtId="0" fontId="6" fillId="16" borderId="9" xfId="0" applyFont="1" applyFill="1" applyBorder="1" applyAlignment="1" applyProtection="1">
      <alignment vertical="top"/>
    </xf>
    <xf numFmtId="0" fontId="6" fillId="16" borderId="13" xfId="0" applyFont="1" applyFill="1" applyBorder="1" applyAlignment="1" applyProtection="1">
      <alignment vertical="top"/>
    </xf>
    <xf numFmtId="0" fontId="7" fillId="16" borderId="8" xfId="0" applyFont="1" applyFill="1" applyBorder="1" applyAlignment="1" applyProtection="1">
      <alignment vertical="top"/>
    </xf>
    <xf numFmtId="2" fontId="6" fillId="16" borderId="4" xfId="0" applyNumberFormat="1" applyFont="1" applyFill="1" applyBorder="1" applyAlignment="1" applyProtection="1">
      <alignment horizontal="right" vertical="top"/>
    </xf>
    <xf numFmtId="0" fontId="8" fillId="16" borderId="5" xfId="0" applyFont="1" applyFill="1" applyBorder="1" applyAlignment="1" applyProtection="1">
      <alignment vertical="top"/>
    </xf>
    <xf numFmtId="0" fontId="13" fillId="15" borderId="31" xfId="0" applyFont="1" applyFill="1" applyBorder="1" applyAlignment="1">
      <alignment vertical="top"/>
    </xf>
    <xf numFmtId="0" fontId="20" fillId="15" borderId="39" xfId="0" applyFont="1" applyFill="1" applyBorder="1" applyAlignment="1">
      <alignment vertical="top"/>
    </xf>
    <xf numFmtId="0" fontId="13" fillId="15" borderId="13" xfId="0" applyFont="1" applyFill="1" applyBorder="1" applyAlignment="1">
      <alignment vertical="top"/>
    </xf>
    <xf numFmtId="0" fontId="20" fillId="15" borderId="8" xfId="0" applyFont="1" applyFill="1" applyBorder="1" applyAlignment="1">
      <alignment vertical="top"/>
    </xf>
    <xf numFmtId="0" fontId="1" fillId="15" borderId="32" xfId="0" applyFont="1" applyFill="1" applyBorder="1" applyAlignment="1">
      <alignment vertical="top"/>
    </xf>
    <xf numFmtId="0" fontId="0" fillId="15" borderId="33" xfId="0" applyFill="1" applyBorder="1" applyAlignment="1" applyProtection="1">
      <alignment vertical="top"/>
      <protection hidden="1"/>
    </xf>
    <xf numFmtId="2" fontId="8" fillId="16" borderId="13" xfId="0" applyNumberFormat="1" applyFont="1" applyFill="1" applyBorder="1" applyAlignment="1" applyProtection="1">
      <alignment vertical="top"/>
    </xf>
    <xf numFmtId="0" fontId="8" fillId="16" borderId="14" xfId="0" applyFont="1" applyFill="1" applyBorder="1" applyAlignment="1" applyProtection="1">
      <alignment vertical="top"/>
    </xf>
    <xf numFmtId="0" fontId="1" fillId="15" borderId="35" xfId="0" applyFont="1" applyFill="1" applyBorder="1" applyAlignment="1">
      <alignment vertical="top"/>
    </xf>
    <xf numFmtId="0" fontId="0" fillId="16" borderId="36" xfId="0" applyFill="1" applyBorder="1" applyAlignment="1" applyProtection="1">
      <alignment vertical="top"/>
      <protection hidden="1"/>
    </xf>
    <xf numFmtId="0" fontId="6" fillId="17" borderId="9" xfId="0" applyFont="1" applyFill="1" applyBorder="1" applyAlignment="1" applyProtection="1">
      <alignment vertical="top"/>
    </xf>
    <xf numFmtId="0" fontId="7" fillId="18" borderId="7" xfId="0" applyFont="1" applyFill="1" applyBorder="1" applyAlignment="1" applyProtection="1">
      <alignment vertical="top"/>
    </xf>
    <xf numFmtId="2" fontId="6" fillId="18" borderId="9" xfId="0" applyNumberFormat="1" applyFont="1" applyFill="1" applyBorder="1" applyAlignment="1" applyProtection="1">
      <alignment horizontal="right" vertical="top"/>
    </xf>
    <xf numFmtId="0" fontId="8" fillId="18" borderId="10" xfId="0" applyFont="1" applyFill="1" applyBorder="1" applyAlignment="1" applyProtection="1">
      <alignment vertical="top"/>
    </xf>
    <xf numFmtId="0" fontId="6" fillId="18" borderId="9" xfId="0" applyFont="1" applyFill="1" applyBorder="1" applyAlignment="1" applyProtection="1">
      <alignment vertical="top"/>
    </xf>
    <xf numFmtId="2" fontId="8" fillId="18" borderId="9" xfId="0" applyNumberFormat="1" applyFont="1" applyFill="1" applyBorder="1" applyAlignment="1" applyProtection="1">
      <alignment vertical="top"/>
    </xf>
    <xf numFmtId="0" fontId="13" fillId="17" borderId="9" xfId="0" applyFont="1" applyFill="1" applyBorder="1" applyAlignment="1">
      <alignment vertical="top"/>
    </xf>
    <xf numFmtId="0" fontId="20" fillId="17" borderId="7" xfId="0" applyFont="1" applyFill="1" applyBorder="1" applyAlignment="1">
      <alignment vertical="top"/>
    </xf>
    <xf numFmtId="0" fontId="1" fillId="17" borderId="29" xfId="0" applyFont="1" applyFill="1" applyBorder="1" applyAlignment="1">
      <alignment vertical="top"/>
    </xf>
    <xf numFmtId="0" fontId="0" fillId="18" borderId="30" xfId="0" applyFill="1" applyBorder="1" applyAlignment="1" applyProtection="1">
      <alignment vertical="top"/>
      <protection hidden="1"/>
    </xf>
    <xf numFmtId="168" fontId="3" fillId="19" borderId="10" xfId="0" applyNumberFormat="1" applyFont="1" applyFill="1" applyBorder="1" applyAlignment="1">
      <alignment vertical="top"/>
    </xf>
    <xf numFmtId="168" fontId="3" fillId="19" borderId="34" xfId="0" applyNumberFormat="1" applyFont="1" applyFill="1" applyBorder="1" applyAlignment="1">
      <alignment vertical="top"/>
    </xf>
    <xf numFmtId="168" fontId="3" fillId="19" borderId="14" xfId="0" applyNumberFormat="1" applyFont="1" applyFill="1" applyBorder="1" applyAlignment="1">
      <alignment vertical="top"/>
    </xf>
    <xf numFmtId="0" fontId="21" fillId="0" borderId="0" xfId="0" applyFont="1"/>
    <xf numFmtId="0" fontId="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164" fontId="3" fillId="0" borderId="0" xfId="0" applyNumberFormat="1" applyFont="1" applyFill="1" applyAlignment="1">
      <alignment vertical="top"/>
    </xf>
    <xf numFmtId="2" fontId="0" fillId="0" borderId="0" xfId="0" applyNumberFormat="1" applyFill="1"/>
    <xf numFmtId="0" fontId="0" fillId="0" borderId="0" xfId="0" applyFill="1" applyBorder="1"/>
    <xf numFmtId="0" fontId="1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2" fontId="1" fillId="0" borderId="0" xfId="0" applyNumberFormat="1" applyFont="1" applyFill="1" applyBorder="1"/>
    <xf numFmtId="164" fontId="3" fillId="0" borderId="0" xfId="0" applyNumberFormat="1" applyFont="1" applyFill="1" applyBorder="1" applyAlignment="1">
      <alignment vertical="top"/>
    </xf>
    <xf numFmtId="0" fontId="0" fillId="0" borderId="0" xfId="0" applyBorder="1"/>
    <xf numFmtId="0" fontId="0" fillId="0" borderId="0" xfId="0" applyFill="1" applyBorder="1" applyProtection="1"/>
    <xf numFmtId="164" fontId="4" fillId="0" borderId="0" xfId="0" applyNumberFormat="1" applyFont="1" applyFill="1" applyBorder="1" applyAlignment="1" applyProtection="1">
      <alignment horizontal="center" vertical="top"/>
    </xf>
    <xf numFmtId="0" fontId="13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/>
    </xf>
    <xf numFmtId="2" fontId="1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8" fontId="3" fillId="0" borderId="0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2" fontId="0" fillId="0" borderId="0" xfId="0" applyNumberFormat="1" applyFill="1" applyBorder="1"/>
    <xf numFmtId="164" fontId="24" fillId="0" borderId="0" xfId="0" applyNumberFormat="1" applyFont="1" applyAlignment="1">
      <alignment horizontal="right" vertical="center"/>
    </xf>
    <xf numFmtId="0" fontId="4" fillId="5" borderId="2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2" fontId="4" fillId="5" borderId="2" xfId="0" applyNumberFormat="1" applyFont="1" applyFill="1" applyBorder="1" applyAlignment="1" applyProtection="1">
      <alignment horizontal="center"/>
    </xf>
    <xf numFmtId="2" fontId="4" fillId="5" borderId="12" xfId="0" applyNumberFormat="1" applyFont="1" applyFill="1" applyBorder="1" applyAlignment="1" applyProtection="1">
      <alignment horizontal="center"/>
    </xf>
    <xf numFmtId="2" fontId="4" fillId="5" borderId="4" xfId="0" applyNumberFormat="1" applyFont="1" applyFill="1" applyBorder="1" applyAlignment="1" applyProtection="1">
      <alignment horizontal="center"/>
    </xf>
    <xf numFmtId="2" fontId="4" fillId="5" borderId="11" xfId="0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4" borderId="4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13" fillId="2" borderId="16" xfId="0" applyFont="1" applyFill="1" applyBorder="1" applyAlignment="1" applyProtection="1">
      <alignment horizontal="center" vertical="top"/>
    </xf>
    <xf numFmtId="0" fontId="13" fillId="2" borderId="28" xfId="0" applyFont="1" applyFill="1" applyBorder="1" applyAlignment="1" applyProtection="1">
      <alignment horizontal="center" vertical="top"/>
    </xf>
    <xf numFmtId="0" fontId="13" fillId="2" borderId="17" xfId="0" applyFont="1" applyFill="1" applyBorder="1" applyAlignment="1" applyProtection="1">
      <alignment horizontal="center" vertical="top"/>
    </xf>
    <xf numFmtId="0" fontId="17" fillId="6" borderId="16" xfId="0" applyFont="1" applyFill="1" applyBorder="1" applyAlignment="1">
      <alignment horizontal="center"/>
    </xf>
    <xf numFmtId="0" fontId="17" fillId="6" borderId="28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0" fontId="19" fillId="14" borderId="16" xfId="0" applyFont="1" applyFill="1" applyBorder="1" applyAlignment="1" applyProtection="1">
      <alignment horizontal="center" vertical="top"/>
    </xf>
    <xf numFmtId="0" fontId="19" fillId="14" borderId="28" xfId="0" applyFont="1" applyFill="1" applyBorder="1" applyAlignment="1" applyProtection="1">
      <alignment horizontal="center" vertical="top"/>
    </xf>
    <xf numFmtId="0" fontId="19" fillId="14" borderId="17" xfId="0" applyFont="1" applyFill="1" applyBorder="1" applyAlignment="1" applyProtection="1">
      <alignment horizontal="center" vertical="top"/>
    </xf>
    <xf numFmtId="0" fontId="13" fillId="6" borderId="16" xfId="0" applyFont="1" applyFill="1" applyBorder="1" applyAlignment="1" applyProtection="1">
      <alignment horizontal="left"/>
    </xf>
    <xf numFmtId="0" fontId="13" fillId="6" borderId="17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2" fontId="4" fillId="0" borderId="0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473712</xdr:colOff>
      <xdr:row>2</xdr:row>
      <xdr:rowOff>41486</xdr:rowOff>
    </xdr:from>
    <xdr:to>
      <xdr:col>10</xdr:col>
      <xdr:colOff>772691</xdr:colOff>
      <xdr:row>5</xdr:row>
      <xdr:rowOff>30479</xdr:rowOff>
    </xdr:to>
    <xdr:pic>
      <xdr:nvPicPr>
        <xdr:cNvPr id="5" name="Grafik 4" descr="Meerwasseraquaristik Bartelt">
          <a:extLst>
            <a:ext uri="{FF2B5EF4-FFF2-40B4-BE49-F238E27FC236}">
              <a16:creationId xmlns:a16="http://schemas.microsoft.com/office/drawing/2014/main" id="{EA702223-08F5-42AE-9333-ABA340FC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8072" y="483446"/>
          <a:ext cx="1822979" cy="583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9E0F9-7A38-482E-A296-948765EEDCD3}">
  <dimension ref="A1:U45"/>
  <sheetViews>
    <sheetView showGridLines="0" tabSelected="1" workbookViewId="0">
      <selection activeCell="C6" sqref="C6"/>
    </sheetView>
  </sheetViews>
  <sheetFormatPr baseColWidth="10" defaultRowHeight="15.6"/>
  <cols>
    <col min="1" max="1" width="14.44140625" customWidth="1"/>
    <col min="2" max="2" width="8.44140625" customWidth="1"/>
    <col min="3" max="3" width="9.33203125" style="11" customWidth="1"/>
    <col min="4" max="4" width="7" style="1" customWidth="1"/>
    <col min="5" max="5" width="9" customWidth="1"/>
    <col min="6" max="6" width="7" customWidth="1"/>
    <col min="7" max="7" width="9" customWidth="1"/>
    <col min="8" max="8" width="7" customWidth="1"/>
    <col min="9" max="9" width="8.21875" style="2" customWidth="1"/>
    <col min="10" max="10" width="7" customWidth="1"/>
    <col min="11" max="11" width="12.77734375" style="4" customWidth="1"/>
  </cols>
  <sheetData>
    <row r="1" spans="1:21" ht="18.600000000000001" thickBot="1">
      <c r="A1" s="161" t="s">
        <v>41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21" ht="15" thickBot="1">
      <c r="K2" s="142" t="s">
        <v>64</v>
      </c>
    </row>
    <row r="3" spans="1:21" ht="16.05" customHeight="1" thickBot="1">
      <c r="A3" s="57"/>
      <c r="B3" s="158" t="s">
        <v>56</v>
      </c>
      <c r="C3" s="159"/>
      <c r="D3" s="159"/>
      <c r="E3" s="160"/>
      <c r="F3" s="12"/>
      <c r="G3" s="12"/>
      <c r="H3" s="12"/>
      <c r="I3" s="14"/>
      <c r="J3" s="12"/>
      <c r="K3" s="15"/>
      <c r="L3" s="16"/>
    </row>
    <row r="4" spans="1:21" ht="16.05" customHeight="1" thickBot="1">
      <c r="A4" s="12"/>
      <c r="B4" s="12"/>
      <c r="C4" s="13"/>
      <c r="D4" s="17"/>
      <c r="E4" s="12"/>
      <c r="F4" s="12"/>
      <c r="G4" s="12"/>
      <c r="H4" s="12"/>
      <c r="I4" s="14"/>
      <c r="J4" s="12"/>
      <c r="K4" s="15"/>
      <c r="L4" s="16"/>
    </row>
    <row r="5" spans="1:21" ht="16.05" customHeight="1" thickBot="1">
      <c r="A5" s="167" t="s">
        <v>37</v>
      </c>
      <c r="B5" s="168"/>
      <c r="C5" s="18">
        <f ca="1">TODAY()</f>
        <v>44309</v>
      </c>
      <c r="D5" s="17"/>
      <c r="E5" s="19" t="s">
        <v>38</v>
      </c>
      <c r="F5" s="20"/>
      <c r="G5" s="51"/>
      <c r="H5" s="12"/>
      <c r="I5" s="14"/>
      <c r="J5" s="12"/>
      <c r="K5" s="15"/>
      <c r="L5" s="16"/>
      <c r="M5" s="3"/>
    </row>
    <row r="6" spans="1:21" ht="16.05" customHeight="1" thickBot="1">
      <c r="A6" s="21" t="s">
        <v>21</v>
      </c>
      <c r="B6" s="22"/>
      <c r="C6" s="52">
        <v>100</v>
      </c>
      <c r="D6" s="17"/>
      <c r="E6" s="12"/>
      <c r="F6" s="12"/>
      <c r="G6" s="12"/>
      <c r="H6" s="12"/>
      <c r="I6" s="14"/>
      <c r="J6" s="12"/>
      <c r="K6" s="15"/>
      <c r="L6" s="16"/>
    </row>
    <row r="7" spans="1:21" ht="15" thickBot="1">
      <c r="A7" s="12"/>
      <c r="B7" s="12"/>
      <c r="C7" s="13"/>
      <c r="D7" s="17"/>
      <c r="E7" s="12"/>
      <c r="F7" s="12"/>
      <c r="G7" s="12"/>
      <c r="H7" s="12"/>
      <c r="I7" s="14"/>
      <c r="J7" s="12"/>
      <c r="K7" s="15"/>
      <c r="L7" s="16"/>
    </row>
    <row r="8" spans="1:21" s="5" customFormat="1" ht="12">
      <c r="A8" s="143" t="s">
        <v>8</v>
      </c>
      <c r="B8" s="151"/>
      <c r="C8" s="154" t="s">
        <v>2</v>
      </c>
      <c r="D8" s="155"/>
      <c r="E8" s="143" t="s">
        <v>3</v>
      </c>
      <c r="F8" s="144"/>
      <c r="G8" s="143" t="s">
        <v>17</v>
      </c>
      <c r="H8" s="144"/>
      <c r="I8" s="147" t="s">
        <v>19</v>
      </c>
      <c r="J8" s="148"/>
      <c r="K8" s="23" t="s">
        <v>39</v>
      </c>
      <c r="L8" s="24"/>
    </row>
    <row r="9" spans="1:21" s="5" customFormat="1" ht="12.6" thickBot="1">
      <c r="A9" s="152"/>
      <c r="B9" s="153"/>
      <c r="C9" s="156" t="s">
        <v>3</v>
      </c>
      <c r="D9" s="157"/>
      <c r="E9" s="145" t="s">
        <v>14</v>
      </c>
      <c r="F9" s="146"/>
      <c r="G9" s="145" t="s">
        <v>18</v>
      </c>
      <c r="H9" s="146"/>
      <c r="I9" s="149" t="s">
        <v>20</v>
      </c>
      <c r="J9" s="150"/>
      <c r="K9" s="25" t="s">
        <v>40</v>
      </c>
      <c r="L9" s="24"/>
    </row>
    <row r="10" spans="1:21" s="6" customFormat="1" ht="24" customHeight="1">
      <c r="A10" s="80" t="s">
        <v>4</v>
      </c>
      <c r="B10" s="81" t="s">
        <v>22</v>
      </c>
      <c r="C10" s="82">
        <v>430</v>
      </c>
      <c r="D10" s="83" t="s">
        <v>0</v>
      </c>
      <c r="E10" s="53"/>
      <c r="F10" s="58" t="s">
        <v>0</v>
      </c>
      <c r="G10" s="84" t="str">
        <f>IF(E10="","",C10-E10)</f>
        <v/>
      </c>
      <c r="H10" s="83" t="s">
        <v>0</v>
      </c>
      <c r="I10" s="26" t="str">
        <f>IF(E10="","",G10*C6/100/2)</f>
        <v/>
      </c>
      <c r="J10" s="27" t="s">
        <v>16</v>
      </c>
      <c r="K10" s="28" t="str">
        <f>IF(I10="","",(IF(I10&lt;=60,1,I10/100)))</f>
        <v/>
      </c>
      <c r="L10" s="29"/>
      <c r="M10" s="7"/>
      <c r="N10" s="8"/>
      <c r="O10" s="8"/>
      <c r="P10" s="8"/>
      <c r="Q10" s="8"/>
      <c r="R10" s="8"/>
      <c r="S10" s="8"/>
      <c r="T10" s="8"/>
      <c r="U10" s="8"/>
    </row>
    <row r="11" spans="1:21" s="6" customFormat="1" ht="24" customHeight="1">
      <c r="A11" s="105" t="s">
        <v>15</v>
      </c>
      <c r="B11" s="106" t="s">
        <v>26</v>
      </c>
      <c r="C11" s="107">
        <v>1350</v>
      </c>
      <c r="D11" s="108" t="s">
        <v>0</v>
      </c>
      <c r="E11" s="53"/>
      <c r="F11" s="58" t="s">
        <v>0</v>
      </c>
      <c r="G11" s="110" t="str">
        <f>IF(E11="","",C11-E11)</f>
        <v/>
      </c>
      <c r="H11" s="108" t="s">
        <v>0</v>
      </c>
      <c r="I11" s="30" t="str">
        <f>IF(E11="","",G11*C6/100*10/100)</f>
        <v/>
      </c>
      <c r="J11" s="31" t="s">
        <v>16</v>
      </c>
      <c r="K11" s="32" t="str">
        <f>IF(I11="","",(IF(I11&lt;=500,1,I11/500)))</f>
        <v/>
      </c>
      <c r="L11" s="29"/>
      <c r="M11" s="7"/>
      <c r="N11" s="8"/>
      <c r="O11" s="8"/>
      <c r="P11" s="8"/>
      <c r="Q11" s="8"/>
      <c r="R11" s="8"/>
      <c r="S11" s="8"/>
      <c r="T11" s="8"/>
      <c r="U11" s="8"/>
    </row>
    <row r="12" spans="1:21" s="6" customFormat="1" ht="24" customHeight="1">
      <c r="A12" s="85" t="s">
        <v>9</v>
      </c>
      <c r="B12" s="86" t="s">
        <v>9</v>
      </c>
      <c r="C12" s="87">
        <v>4.5</v>
      </c>
      <c r="D12" s="88" t="s">
        <v>0</v>
      </c>
      <c r="E12" s="54"/>
      <c r="F12" s="59" t="s">
        <v>0</v>
      </c>
      <c r="G12" s="89" t="str">
        <f>IF(E12="","",C12-E12)</f>
        <v/>
      </c>
      <c r="H12" s="88" t="s">
        <v>0</v>
      </c>
      <c r="I12" s="33" t="str">
        <f>IF(G12="","",G12*2*10*C6/100)</f>
        <v/>
      </c>
      <c r="J12" s="34" t="s">
        <v>16</v>
      </c>
      <c r="K12" s="35" t="str">
        <f>IF(I12="","",(IF(I12&lt;=40,1,I12/100)))</f>
        <v/>
      </c>
      <c r="L12" s="29"/>
      <c r="M12" s="7"/>
      <c r="N12" s="8"/>
      <c r="O12" s="8"/>
      <c r="P12" s="8"/>
      <c r="Q12" s="8"/>
      <c r="R12" s="8"/>
      <c r="S12" s="8"/>
      <c r="T12" s="8"/>
      <c r="U12" s="8"/>
    </row>
    <row r="13" spans="1:21" s="6" customFormat="1" ht="24" customHeight="1">
      <c r="A13" s="105" t="s">
        <v>10</v>
      </c>
      <c r="B13" s="106" t="s">
        <v>10</v>
      </c>
      <c r="C13" s="107">
        <v>67</v>
      </c>
      <c r="D13" s="108" t="s">
        <v>0</v>
      </c>
      <c r="E13" s="55"/>
      <c r="F13" s="58" t="s">
        <v>0</v>
      </c>
      <c r="G13" s="110" t="str">
        <f t="shared" ref="G13:G26" si="0">IF(E13="","",C13-E13)</f>
        <v/>
      </c>
      <c r="H13" s="108" t="s">
        <v>0</v>
      </c>
      <c r="I13" s="30" t="str">
        <f>IF(G13="","",G13*2*C6/100)</f>
        <v/>
      </c>
      <c r="J13" s="31" t="s">
        <v>16</v>
      </c>
      <c r="K13" s="32" t="str">
        <f>IF(I13="","",(IF(I13&lt;=50,1,I13/50)))</f>
        <v/>
      </c>
      <c r="L13" s="29"/>
      <c r="M13" s="9"/>
      <c r="N13" s="10"/>
      <c r="O13" s="10"/>
      <c r="P13" s="10"/>
      <c r="Q13" s="10"/>
      <c r="R13" s="10"/>
      <c r="S13" s="10"/>
      <c r="T13" s="10"/>
      <c r="U13" s="10"/>
    </row>
    <row r="14" spans="1:21" s="6" customFormat="1" ht="24" customHeight="1">
      <c r="A14" s="80" t="s">
        <v>11</v>
      </c>
      <c r="B14" s="81" t="s">
        <v>23</v>
      </c>
      <c r="C14" s="82">
        <v>400</v>
      </c>
      <c r="D14" s="83" t="s">
        <v>0</v>
      </c>
      <c r="E14" s="55"/>
      <c r="F14" s="58" t="s">
        <v>0</v>
      </c>
      <c r="G14" s="84" t="str">
        <f t="shared" si="0"/>
        <v/>
      </c>
      <c r="H14" s="83" t="s">
        <v>0</v>
      </c>
      <c r="I14" s="36" t="str">
        <f>IF(E14="","",G14*10*C6/1000)</f>
        <v/>
      </c>
      <c r="J14" s="37" t="s">
        <v>16</v>
      </c>
      <c r="K14" s="32" t="str">
        <f>IF(I14="","",(IF(I14&lt;=200,1,I14/500)))</f>
        <v/>
      </c>
      <c r="L14" s="29"/>
    </row>
    <row r="15" spans="1:21" s="6" customFormat="1" ht="24" customHeight="1">
      <c r="A15" s="105" t="s">
        <v>5</v>
      </c>
      <c r="B15" s="106" t="s">
        <v>24</v>
      </c>
      <c r="C15" s="107">
        <v>8</v>
      </c>
      <c r="D15" s="108" t="s">
        <v>0</v>
      </c>
      <c r="E15" s="53"/>
      <c r="F15" s="58" t="s">
        <v>0</v>
      </c>
      <c r="G15" s="110" t="str">
        <f t="shared" si="0"/>
        <v/>
      </c>
      <c r="H15" s="108" t="s">
        <v>0</v>
      </c>
      <c r="I15" s="30" t="str">
        <f>IF(E15="","",G15*1*C6/10)</f>
        <v/>
      </c>
      <c r="J15" s="31" t="s">
        <v>16</v>
      </c>
      <c r="K15" s="32" t="str">
        <f>IF(I15="","",(IF(I15&lt;=30,1,I15/100)))</f>
        <v/>
      </c>
      <c r="L15" s="29"/>
    </row>
    <row r="16" spans="1:21" s="6" customFormat="1" ht="24" customHeight="1">
      <c r="A16" s="80" t="s">
        <v>6</v>
      </c>
      <c r="B16" s="81" t="s">
        <v>25</v>
      </c>
      <c r="C16" s="82">
        <v>13.7</v>
      </c>
      <c r="D16" s="83" t="s">
        <v>1</v>
      </c>
      <c r="E16" s="55"/>
      <c r="F16" s="58" t="s">
        <v>1</v>
      </c>
      <c r="G16" s="84" t="str">
        <f t="shared" si="0"/>
        <v/>
      </c>
      <c r="H16" s="83" t="s">
        <v>1</v>
      </c>
      <c r="I16" s="36" t="str">
        <f>IF(E16="","",G16*0.5*C6/50)</f>
        <v/>
      </c>
      <c r="J16" s="37" t="s">
        <v>16</v>
      </c>
      <c r="K16" s="32" t="str">
        <f>IF(I16="","",(IF(I16&lt;=10,1,I16/20)))</f>
        <v/>
      </c>
      <c r="L16" s="38"/>
    </row>
    <row r="17" spans="1:12" s="6" customFormat="1" ht="24" customHeight="1">
      <c r="A17" s="109" t="s">
        <v>12</v>
      </c>
      <c r="B17" s="106" t="s">
        <v>27</v>
      </c>
      <c r="C17" s="107">
        <v>60</v>
      </c>
      <c r="D17" s="108" t="s">
        <v>1</v>
      </c>
      <c r="E17" s="55"/>
      <c r="F17" s="58" t="s">
        <v>1</v>
      </c>
      <c r="G17" s="110" t="str">
        <f t="shared" si="0"/>
        <v/>
      </c>
      <c r="H17" s="108" t="s">
        <v>1</v>
      </c>
      <c r="I17" s="39" t="str">
        <f>IF(E17="","",G17*0.1*C6/1000)</f>
        <v/>
      </c>
      <c r="J17" s="40" t="s">
        <v>16</v>
      </c>
      <c r="K17" s="32" t="str">
        <f>IF(I17="","",(IF(I17&lt;=1,1,I17/3)))</f>
        <v/>
      </c>
      <c r="L17" s="29"/>
    </row>
    <row r="18" spans="1:12" s="6" customFormat="1" ht="24" customHeight="1">
      <c r="A18" s="90" t="s">
        <v>47</v>
      </c>
      <c r="B18" s="81" t="s">
        <v>28</v>
      </c>
      <c r="C18" s="82">
        <v>1</v>
      </c>
      <c r="D18" s="83" t="s">
        <v>1</v>
      </c>
      <c r="E18" s="53"/>
      <c r="F18" s="58" t="s">
        <v>1</v>
      </c>
      <c r="G18" s="84" t="str">
        <f t="shared" si="0"/>
        <v/>
      </c>
      <c r="H18" s="83" t="s">
        <v>1</v>
      </c>
      <c r="I18" s="41" t="str">
        <f>IF(E18="","",G18*C6/100/2)</f>
        <v/>
      </c>
      <c r="J18" s="27" t="s">
        <v>16</v>
      </c>
      <c r="K18" s="32" t="str">
        <f>IF(I18="","",(IF(I18&lt;=1,1,I18/2)))</f>
        <v/>
      </c>
      <c r="L18" s="29"/>
    </row>
    <row r="19" spans="1:12" s="6" customFormat="1" ht="24" customHeight="1">
      <c r="A19" s="109" t="s">
        <v>46</v>
      </c>
      <c r="B19" s="106" t="s">
        <v>29</v>
      </c>
      <c r="C19" s="107">
        <v>1300</v>
      </c>
      <c r="D19" s="108" t="s">
        <v>1</v>
      </c>
      <c r="E19" s="55"/>
      <c r="F19" s="58" t="s">
        <v>1</v>
      </c>
      <c r="G19" s="110" t="str">
        <f t="shared" si="0"/>
        <v/>
      </c>
      <c r="H19" s="108" t="s">
        <v>1</v>
      </c>
      <c r="I19" s="42" t="str">
        <f>IF(E19="","",(G19*C6/10000)*5)</f>
        <v/>
      </c>
      <c r="J19" s="43" t="s">
        <v>16</v>
      </c>
      <c r="K19" s="32" t="str">
        <f>IF(I19="","",(IF(I19&lt;=50,1,I19/50)))</f>
        <v/>
      </c>
      <c r="L19" s="29"/>
    </row>
    <row r="20" spans="1:12" s="6" customFormat="1" ht="24" customHeight="1">
      <c r="A20" s="90" t="s">
        <v>7</v>
      </c>
      <c r="B20" s="81" t="s">
        <v>30</v>
      </c>
      <c r="C20" s="82">
        <v>200</v>
      </c>
      <c r="D20" s="83" t="s">
        <v>1</v>
      </c>
      <c r="E20" s="53"/>
      <c r="F20" s="58" t="s">
        <v>1</v>
      </c>
      <c r="G20" s="84" t="str">
        <f t="shared" si="0"/>
        <v/>
      </c>
      <c r="H20" s="83" t="s">
        <v>1</v>
      </c>
      <c r="I20" s="26" t="str">
        <f>IF(E20="","",G20*2*C6/1000/2)</f>
        <v/>
      </c>
      <c r="J20" s="27" t="s">
        <v>16</v>
      </c>
      <c r="K20" s="32" t="str">
        <f>IF(I20="","",(IF(I20&lt;=10,1,I20/30)))</f>
        <v/>
      </c>
      <c r="L20" s="29"/>
    </row>
    <row r="21" spans="1:12" s="6" customFormat="1" ht="24" customHeight="1">
      <c r="A21" s="109" t="s">
        <v>42</v>
      </c>
      <c r="B21" s="106" t="s">
        <v>31</v>
      </c>
      <c r="C21" s="107">
        <v>2</v>
      </c>
      <c r="D21" s="108" t="s">
        <v>1</v>
      </c>
      <c r="E21" s="55"/>
      <c r="F21" s="58" t="s">
        <v>1</v>
      </c>
      <c r="G21" s="110" t="str">
        <f t="shared" si="0"/>
        <v/>
      </c>
      <c r="H21" s="108" t="s">
        <v>1</v>
      </c>
      <c r="I21" s="44" t="str">
        <f>IF(E21="","",G21*C6/100/2)</f>
        <v/>
      </c>
      <c r="J21" s="43" t="s">
        <v>16</v>
      </c>
      <c r="K21" s="32" t="str">
        <f>IF(I21="","",(IF(I21&lt;=1,1,I21/2)))</f>
        <v/>
      </c>
      <c r="L21" s="29"/>
    </row>
    <row r="22" spans="1:12" s="6" customFormat="1" ht="24" customHeight="1">
      <c r="A22" s="90" t="s">
        <v>43</v>
      </c>
      <c r="B22" s="81" t="s">
        <v>32</v>
      </c>
      <c r="C22" s="82">
        <v>12</v>
      </c>
      <c r="D22" s="83" t="s">
        <v>1</v>
      </c>
      <c r="E22" s="53"/>
      <c r="F22" s="58" t="s">
        <v>1</v>
      </c>
      <c r="G22" s="84" t="str">
        <f t="shared" si="0"/>
        <v/>
      </c>
      <c r="H22" s="83" t="s">
        <v>1</v>
      </c>
      <c r="I22" s="26" t="str">
        <f>IF(E22="","",G22*C6/100/2)</f>
        <v/>
      </c>
      <c r="J22" s="27" t="s">
        <v>16</v>
      </c>
      <c r="K22" s="32" t="str">
        <f>IF(I22="","",(IF(I22&lt;=10,1,I22/20)))</f>
        <v/>
      </c>
      <c r="L22" s="29"/>
    </row>
    <row r="23" spans="1:12" s="6" customFormat="1" ht="24" customHeight="1">
      <c r="A23" s="109" t="s">
        <v>48</v>
      </c>
      <c r="B23" s="106" t="s">
        <v>33</v>
      </c>
      <c r="C23" s="107">
        <v>5</v>
      </c>
      <c r="D23" s="108" t="s">
        <v>1</v>
      </c>
      <c r="E23" s="55"/>
      <c r="F23" s="58" t="s">
        <v>1</v>
      </c>
      <c r="G23" s="110" t="str">
        <f t="shared" si="0"/>
        <v/>
      </c>
      <c r="H23" s="108" t="s">
        <v>1</v>
      </c>
      <c r="I23" s="44" t="str">
        <f>IF(E23="","",G23*C6/100/2)</f>
        <v/>
      </c>
      <c r="J23" s="43" t="s">
        <v>16</v>
      </c>
      <c r="K23" s="32" t="str">
        <f>IF(I23="","",(IF(I23&lt;=1,1,I23/2)))</f>
        <v/>
      </c>
      <c r="L23" s="29"/>
    </row>
    <row r="24" spans="1:12" s="6" customFormat="1" ht="24" customHeight="1">
      <c r="A24" s="90" t="s">
        <v>44</v>
      </c>
      <c r="B24" s="81" t="s">
        <v>34</v>
      </c>
      <c r="C24" s="82">
        <v>120</v>
      </c>
      <c r="D24" s="83" t="s">
        <v>1</v>
      </c>
      <c r="E24" s="53"/>
      <c r="F24" s="58" t="s">
        <v>1</v>
      </c>
      <c r="G24" s="84" t="str">
        <f t="shared" si="0"/>
        <v/>
      </c>
      <c r="H24" s="83" t="s">
        <v>1</v>
      </c>
      <c r="I24" s="26" t="str">
        <f>IF(E24="","",G24*2*C6/1000)</f>
        <v/>
      </c>
      <c r="J24" s="27" t="s">
        <v>16</v>
      </c>
      <c r="K24" s="32" t="str">
        <f>IF(I24="","",(IF(I24&lt;=5,1,I24/5)))</f>
        <v/>
      </c>
      <c r="L24" s="29"/>
    </row>
    <row r="25" spans="1:12" s="6" customFormat="1" ht="24" customHeight="1">
      <c r="A25" s="109" t="s">
        <v>45</v>
      </c>
      <c r="B25" s="106" t="s">
        <v>35</v>
      </c>
      <c r="C25" s="107">
        <v>2</v>
      </c>
      <c r="D25" s="108" t="s">
        <v>1</v>
      </c>
      <c r="E25" s="53"/>
      <c r="F25" s="58" t="s">
        <v>1</v>
      </c>
      <c r="G25" s="110" t="str">
        <f t="shared" si="0"/>
        <v/>
      </c>
      <c r="H25" s="108" t="s">
        <v>1</v>
      </c>
      <c r="I25" s="30" t="str">
        <f>IF(E25="","",G25*C6/100/2)</f>
        <v/>
      </c>
      <c r="J25" s="31" t="s">
        <v>16</v>
      </c>
      <c r="K25" s="32" t="str">
        <f>IF(I25="","",(IF(I25&lt;=5,1,I25/5)))</f>
        <v/>
      </c>
      <c r="L25" s="29"/>
    </row>
    <row r="26" spans="1:12" s="6" customFormat="1" ht="24" customHeight="1" thickBot="1">
      <c r="A26" s="91" t="s">
        <v>13</v>
      </c>
      <c r="B26" s="92" t="s">
        <v>36</v>
      </c>
      <c r="C26" s="93">
        <v>3</v>
      </c>
      <c r="D26" s="94" t="s">
        <v>1</v>
      </c>
      <c r="E26" s="56"/>
      <c r="F26" s="60" t="s">
        <v>1</v>
      </c>
      <c r="G26" s="101" t="str">
        <f t="shared" si="0"/>
        <v/>
      </c>
      <c r="H26" s="102" t="s">
        <v>1</v>
      </c>
      <c r="I26" s="45" t="str">
        <f>IF(E26="","",G26*C6/100/2)</f>
        <v/>
      </c>
      <c r="J26" s="46" t="s">
        <v>16</v>
      </c>
      <c r="K26" s="47" t="str">
        <f>IF(I26="","",(IF(I26&lt;=1,1,I26/2)))</f>
        <v/>
      </c>
      <c r="L26" s="29"/>
    </row>
    <row r="27" spans="1:12">
      <c r="A27" s="61" t="s">
        <v>49</v>
      </c>
      <c r="B27" s="16"/>
      <c r="C27" s="48"/>
      <c r="D27" s="48"/>
      <c r="E27" s="16"/>
      <c r="F27" s="16"/>
      <c r="G27" s="16"/>
      <c r="H27" s="16"/>
      <c r="I27" s="49"/>
      <c r="J27" s="16"/>
      <c r="K27" s="50"/>
      <c r="L27" s="16"/>
    </row>
    <row r="28" spans="1:12" ht="16.2" thickBot="1">
      <c r="E28" s="16"/>
      <c r="F28" s="16"/>
      <c r="G28" s="16"/>
      <c r="H28" s="16"/>
      <c r="I28" s="49"/>
      <c r="J28" s="16"/>
      <c r="K28" s="50"/>
      <c r="L28" s="16"/>
    </row>
    <row r="29" spans="1:12" ht="18" thickBot="1">
      <c r="A29" s="164" t="s">
        <v>63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6"/>
      <c r="L29" s="16"/>
    </row>
    <row r="30" spans="1:12" s="63" customFormat="1" ht="10.8" customHeight="1">
      <c r="A30" s="143" t="s">
        <v>8</v>
      </c>
      <c r="B30" s="151"/>
      <c r="C30" s="154" t="s">
        <v>61</v>
      </c>
      <c r="D30" s="155"/>
      <c r="E30" s="143" t="s">
        <v>60</v>
      </c>
      <c r="F30" s="144"/>
      <c r="G30" s="143" t="s">
        <v>17</v>
      </c>
      <c r="H30" s="144"/>
      <c r="I30" s="147" t="s">
        <v>57</v>
      </c>
      <c r="J30" s="148"/>
      <c r="K30" s="23" t="s">
        <v>59</v>
      </c>
      <c r="L30" s="62"/>
    </row>
    <row r="31" spans="1:12" ht="15" thickBot="1">
      <c r="A31" s="152"/>
      <c r="B31" s="153"/>
      <c r="C31" s="156" t="s">
        <v>3</v>
      </c>
      <c r="D31" s="157"/>
      <c r="E31" s="145" t="s">
        <v>14</v>
      </c>
      <c r="F31" s="146"/>
      <c r="G31" s="145" t="s">
        <v>18</v>
      </c>
      <c r="H31" s="146"/>
      <c r="I31" s="149"/>
      <c r="J31" s="150"/>
      <c r="K31" s="25" t="s">
        <v>58</v>
      </c>
      <c r="L31" s="16"/>
    </row>
    <row r="32" spans="1:12" ht="24" customHeight="1">
      <c r="A32" s="95" t="s">
        <v>4</v>
      </c>
      <c r="B32" s="96" t="s">
        <v>50</v>
      </c>
      <c r="C32" s="77">
        <v>430</v>
      </c>
      <c r="D32" s="68" t="s">
        <v>0</v>
      </c>
      <c r="E32" s="74"/>
      <c r="F32" s="68" t="s">
        <v>0</v>
      </c>
      <c r="G32" s="99" t="str">
        <f>IF(E32="","",C32-E32)</f>
        <v/>
      </c>
      <c r="H32" s="100" t="s">
        <v>0</v>
      </c>
      <c r="I32" s="69" t="str">
        <f>IF(E32="","",G32*C6/100*36/100)</f>
        <v/>
      </c>
      <c r="J32" s="70" t="s">
        <v>54</v>
      </c>
      <c r="K32" s="116" t="str">
        <f>IF(E32="","",I32/1.7)</f>
        <v/>
      </c>
    </row>
    <row r="33" spans="1:12" ht="24" customHeight="1">
      <c r="A33" s="111" t="s">
        <v>55</v>
      </c>
      <c r="B33" s="112" t="s">
        <v>51</v>
      </c>
      <c r="C33" s="78">
        <v>7.5</v>
      </c>
      <c r="D33" s="67" t="s">
        <v>53</v>
      </c>
      <c r="E33" s="75"/>
      <c r="F33" s="67" t="s">
        <v>53</v>
      </c>
      <c r="G33" s="113" t="str">
        <f>IF(E33="","",C33-E33)</f>
        <v/>
      </c>
      <c r="H33" s="114" t="s">
        <v>53</v>
      </c>
      <c r="I33" s="65" t="str">
        <f>IF(E33="","",G33*C6/100*3)</f>
        <v/>
      </c>
      <c r="J33" s="66" t="s">
        <v>54</v>
      </c>
      <c r="K33" s="115" t="str">
        <f>IF(E33="","",I33/1)</f>
        <v/>
      </c>
    </row>
    <row r="34" spans="1:12" ht="24" customHeight="1" thickBot="1">
      <c r="A34" s="97" t="s">
        <v>15</v>
      </c>
      <c r="B34" s="98" t="s">
        <v>52</v>
      </c>
      <c r="C34" s="79">
        <v>1350</v>
      </c>
      <c r="D34" s="71" t="s">
        <v>0</v>
      </c>
      <c r="E34" s="76"/>
      <c r="F34" s="71" t="s">
        <v>0</v>
      </c>
      <c r="G34" s="103" t="str">
        <f>IF(E34="","",C34-E34)</f>
        <v/>
      </c>
      <c r="H34" s="104" t="s">
        <v>0</v>
      </c>
      <c r="I34" s="72" t="str">
        <f>IF(E34="","",G34*C6/100*83.6/100)</f>
        <v/>
      </c>
      <c r="J34" s="73" t="s">
        <v>54</v>
      </c>
      <c r="K34" s="117" t="str">
        <f>IF(E34="","",I34/3)</f>
        <v/>
      </c>
    </row>
    <row r="35" spans="1:12">
      <c r="A35" s="118" t="s">
        <v>62</v>
      </c>
      <c r="I35" s="64"/>
    </row>
    <row r="36" spans="1:12" s="128" customFormat="1">
      <c r="A36" s="123"/>
      <c r="B36" s="123"/>
      <c r="C36" s="124"/>
      <c r="D36" s="125"/>
      <c r="E36" s="123"/>
      <c r="F36" s="123"/>
      <c r="G36" s="123"/>
      <c r="H36" s="123"/>
      <c r="I36" s="126"/>
      <c r="J36" s="123"/>
      <c r="K36" s="127"/>
      <c r="L36" s="123"/>
    </row>
    <row r="37" spans="1:12" s="128" customFormat="1" ht="17.399999999999999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29"/>
    </row>
    <row r="38" spans="1:12" s="123" customFormat="1" ht="10.8" customHeight="1">
      <c r="A38" s="170"/>
      <c r="B38" s="171"/>
      <c r="C38" s="172"/>
      <c r="D38" s="172"/>
      <c r="E38" s="170"/>
      <c r="F38" s="170"/>
      <c r="G38" s="170"/>
      <c r="H38" s="170"/>
      <c r="I38" s="173"/>
      <c r="J38" s="173"/>
      <c r="K38" s="130"/>
      <c r="L38" s="129"/>
    </row>
    <row r="39" spans="1:12" s="128" customFormat="1" ht="14.4">
      <c r="A39" s="171"/>
      <c r="B39" s="171"/>
      <c r="C39" s="170"/>
      <c r="D39" s="170"/>
      <c r="E39" s="170"/>
      <c r="F39" s="170"/>
      <c r="G39" s="170"/>
      <c r="H39" s="170"/>
      <c r="I39" s="173"/>
      <c r="J39" s="173"/>
      <c r="K39" s="130"/>
      <c r="L39" s="129"/>
    </row>
    <row r="40" spans="1:12" s="128" customFormat="1" ht="24" customHeight="1">
      <c r="A40" s="131"/>
      <c r="B40" s="132"/>
      <c r="C40" s="133"/>
      <c r="D40" s="134"/>
      <c r="E40" s="135"/>
      <c r="F40" s="134"/>
      <c r="G40" s="136"/>
      <c r="H40" s="134"/>
      <c r="I40" s="137"/>
      <c r="J40" s="138"/>
      <c r="K40" s="139"/>
      <c r="L40" s="123"/>
    </row>
    <row r="41" spans="1:12" s="128" customFormat="1" ht="24" customHeight="1">
      <c r="A41" s="131"/>
      <c r="B41" s="140"/>
      <c r="C41" s="133"/>
      <c r="D41" s="134"/>
      <c r="E41" s="135"/>
      <c r="F41" s="134"/>
      <c r="G41" s="136"/>
      <c r="H41" s="134"/>
      <c r="I41" s="137"/>
      <c r="J41" s="138"/>
      <c r="K41" s="139"/>
      <c r="L41" s="123"/>
    </row>
    <row r="42" spans="1:12" s="128" customFormat="1" ht="24" customHeight="1">
      <c r="A42" s="131"/>
      <c r="B42" s="132"/>
      <c r="C42" s="133"/>
      <c r="D42" s="134"/>
      <c r="E42" s="135"/>
      <c r="F42" s="134"/>
      <c r="G42" s="136"/>
      <c r="H42" s="134"/>
      <c r="I42" s="137"/>
      <c r="J42" s="138"/>
      <c r="K42" s="139"/>
      <c r="L42" s="123"/>
    </row>
    <row r="43" spans="1:12" s="128" customFormat="1">
      <c r="A43" s="123"/>
      <c r="B43" s="123"/>
      <c r="C43" s="124"/>
      <c r="D43" s="125"/>
      <c r="E43" s="123"/>
      <c r="F43" s="123"/>
      <c r="G43" s="123"/>
      <c r="H43" s="123"/>
      <c r="I43" s="141"/>
      <c r="J43" s="123"/>
      <c r="K43" s="127"/>
      <c r="L43" s="123"/>
    </row>
    <row r="44" spans="1:12">
      <c r="A44" s="63"/>
      <c r="B44" s="63"/>
      <c r="C44" s="119"/>
      <c r="D44" s="120"/>
      <c r="E44" s="63"/>
      <c r="F44" s="63"/>
      <c r="G44" s="63"/>
      <c r="H44" s="63"/>
      <c r="I44" s="122"/>
      <c r="J44" s="63"/>
      <c r="K44" s="121"/>
      <c r="L44" s="63"/>
    </row>
    <row r="45" spans="1:12">
      <c r="A45" s="63"/>
      <c r="B45" s="63"/>
      <c r="C45" s="119"/>
      <c r="D45" s="120"/>
      <c r="E45" s="63"/>
      <c r="F45" s="63"/>
      <c r="G45" s="63"/>
      <c r="H45" s="63"/>
      <c r="I45" s="122"/>
      <c r="J45" s="63"/>
      <c r="K45" s="121"/>
      <c r="L45" s="63"/>
    </row>
  </sheetData>
  <sheetProtection algorithmName="SHA-512" hashValue="FyJlAIjJJnO28a3gw3Yb+nyNxGCjJcZP2qwnlzhhr1/oOd4+R6L463Ee6V3vM3ucp5QOo2U68tdDmemg903vdw==" saltValue="uN8ezN0a+BjJHdLB5V9o0Q==" spinCount="100000" sheet="1" objects="1" scenarios="1" selectLockedCells="1"/>
  <mergeCells count="32">
    <mergeCell ref="A37:K37"/>
    <mergeCell ref="A38:B39"/>
    <mergeCell ref="C38:D38"/>
    <mergeCell ref="E38:F38"/>
    <mergeCell ref="G38:H38"/>
    <mergeCell ref="I38:J38"/>
    <mergeCell ref="C39:D39"/>
    <mergeCell ref="E39:F39"/>
    <mergeCell ref="G39:H39"/>
    <mergeCell ref="I39:J39"/>
    <mergeCell ref="B3:E3"/>
    <mergeCell ref="A1:K1"/>
    <mergeCell ref="A29:K29"/>
    <mergeCell ref="A5:B5"/>
    <mergeCell ref="G8:H8"/>
    <mergeCell ref="G9:H9"/>
    <mergeCell ref="I8:J8"/>
    <mergeCell ref="I9:J9"/>
    <mergeCell ref="A8:B9"/>
    <mergeCell ref="E8:F8"/>
    <mergeCell ref="E9:F9"/>
    <mergeCell ref="C8:D8"/>
    <mergeCell ref="C9:D9"/>
    <mergeCell ref="G30:H30"/>
    <mergeCell ref="G31:H31"/>
    <mergeCell ref="I30:J30"/>
    <mergeCell ref="I31:J31"/>
    <mergeCell ref="A30:B31"/>
    <mergeCell ref="C30:D30"/>
    <mergeCell ref="C31:D31"/>
    <mergeCell ref="E30:F30"/>
    <mergeCell ref="E31:F31"/>
  </mergeCells>
  <pageMargins left="0.25" right="0.25" top="0.75" bottom="0.75" header="0.3" footer="0.3"/>
  <pageSetup paperSize="9" orientation="portrait" horizontalDpi="4294967293" verticalDpi="180" r:id="rId1"/>
  <ignoredErrors>
    <ignoredError sqref="G13 I14 G14:G16 I17:I18 G17:G26 I20 I23:I25" emptyCellReference="1"/>
    <ignoredError sqref="K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Bartelt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Wilmsen</dc:creator>
  <cp:lastModifiedBy>Rolf Wilmsen</cp:lastModifiedBy>
  <cp:lastPrinted>2021-02-21T13:16:04Z</cp:lastPrinted>
  <dcterms:created xsi:type="dcterms:W3CDTF">2021-02-20T14:27:00Z</dcterms:created>
  <dcterms:modified xsi:type="dcterms:W3CDTF">2021-04-23T06:55:47Z</dcterms:modified>
</cp:coreProperties>
</file>